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Sheet1!$A$4:$I$46</definedName>
  </definedNames>
  <calcPr calcId="125725"/>
</workbook>
</file>

<file path=xl/calcChain.xml><?xml version="1.0" encoding="utf-8"?>
<calcChain xmlns="http://schemas.openxmlformats.org/spreadsheetml/2006/main">
  <c r="D43" i="1"/>
  <c r="D41"/>
  <c r="D40"/>
  <c r="D39"/>
  <c r="D35"/>
  <c r="D28"/>
  <c r="D27"/>
  <c r="D26"/>
  <c r="D25"/>
  <c r="D24"/>
  <c r="D23"/>
  <c r="D42"/>
  <c r="D38"/>
  <c r="D13"/>
  <c r="D37"/>
  <c r="C32" l="1"/>
  <c r="D32" s="1"/>
  <c r="C31"/>
  <c r="D31" s="1"/>
  <c r="C22"/>
  <c r="D22" s="1"/>
  <c r="C33"/>
  <c r="D33" s="1"/>
  <c r="C36"/>
  <c r="D36" s="1"/>
  <c r="D34"/>
  <c r="D30"/>
  <c r="D29"/>
  <c r="D21"/>
  <c r="D20"/>
  <c r="D19"/>
  <c r="F65" s="1"/>
  <c r="D18"/>
  <c r="D17"/>
  <c r="H73" s="1"/>
  <c r="D16"/>
  <c r="D15"/>
  <c r="D14"/>
  <c r="D12"/>
  <c r="D11"/>
  <c r="D10"/>
  <c r="H72" s="1"/>
  <c r="D9"/>
  <c r="D8"/>
  <c r="D7"/>
  <c r="D6"/>
  <c r="D5"/>
  <c r="D66"/>
  <c r="F66" l="1"/>
  <c r="H68"/>
  <c r="H69"/>
  <c r="F64"/>
  <c r="D67" s="1"/>
  <c r="H70"/>
  <c r="H71"/>
  <c r="D64"/>
</calcChain>
</file>

<file path=xl/comments1.xml><?xml version="1.0" encoding="utf-8"?>
<comments xmlns="http://schemas.openxmlformats.org/spreadsheetml/2006/main">
  <authors>
    <author>Rick</author>
  </authors>
  <commentList>
    <comment ref="C65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<sst xmlns="http://schemas.openxmlformats.org/spreadsheetml/2006/main" count="256" uniqueCount="89">
  <si>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</si>
  <si>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</si>
  <si>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</si>
  <si>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</si>
  <si>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</si>
  <si>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</si>
  <si>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</si>
  <si>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</si>
  <si>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</si>
  <si>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</si>
  <si>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</si>
  <si>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</si>
  <si>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</si>
  <si>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</si>
  <si>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</si>
  <si>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>11-1</t>
  </si>
  <si>
    <t>26-1</t>
  </si>
  <si>
    <t>26-2</t>
  </si>
  <si>
    <t>26-H6</t>
  </si>
  <si>
    <t>V30</t>
  </si>
  <si>
    <t>V31</t>
  </si>
  <si>
    <t>V33</t>
  </si>
  <si>
    <t>V35</t>
  </si>
  <si>
    <t>V38</t>
  </si>
  <si>
    <t>V39</t>
  </si>
  <si>
    <t>V40</t>
  </si>
  <si>
    <t>V43</t>
  </si>
  <si>
    <t>38-1</t>
  </si>
  <si>
    <t>V44</t>
  </si>
  <si>
    <t>V45</t>
  </si>
  <si>
    <t>V46</t>
  </si>
  <si>
    <t>V47</t>
  </si>
  <si>
    <t>V48</t>
  </si>
  <si>
    <t>V49</t>
  </si>
  <si>
    <t>5-1</t>
  </si>
  <si>
    <t>14-1</t>
  </si>
  <si>
    <t>V50</t>
  </si>
  <si>
    <t>Meadow</t>
  </si>
  <si>
    <t>103I096</t>
  </si>
  <si>
    <t>103I097</t>
  </si>
  <si>
    <t>103I057</t>
  </si>
  <si>
    <t>103I087</t>
  </si>
  <si>
    <t>103P007</t>
  </si>
  <si>
    <t>C</t>
  </si>
  <si>
    <t>West Kalum</t>
  </si>
  <si>
    <t>RB</t>
  </si>
  <si>
    <t>Kalum Ventures</t>
  </si>
  <si>
    <t>Kalum Ventures Ltd</t>
  </si>
  <si>
    <t>F</t>
  </si>
  <si>
    <t>A77424-16-2</t>
  </si>
  <si>
    <t>A73726-25-1b</t>
  </si>
  <si>
    <t>A73726-25-2</t>
  </si>
  <si>
    <t>A77424-44-5a</t>
  </si>
  <si>
    <t>A73726-35-2</t>
  </si>
  <si>
    <t>A77424-18-1</t>
  </si>
  <si>
    <t>A73726-25-5a</t>
  </si>
  <si>
    <t>A77424-34-1</t>
  </si>
  <si>
    <t>R</t>
  </si>
  <si>
    <t>Big Cedar</t>
  </si>
  <si>
    <t>North Beaver</t>
  </si>
  <si>
    <t>Wesach</t>
  </si>
  <si>
    <t>Nelson</t>
  </si>
  <si>
    <t>Mayo</t>
  </si>
  <si>
    <t>Poupard</t>
  </si>
  <si>
    <t>103I086</t>
  </si>
  <si>
    <t>103I076</t>
  </si>
  <si>
    <t>103I077</t>
  </si>
  <si>
    <t>103P005</t>
  </si>
  <si>
    <t>All</t>
  </si>
  <si>
    <t>Douglas</t>
  </si>
  <si>
    <t>103I067</t>
  </si>
  <si>
    <t>103P006</t>
  </si>
  <si>
    <t>Skeena</t>
  </si>
  <si>
    <t>103I047</t>
  </si>
  <si>
    <t>Clear Creek</t>
  </si>
  <si>
    <t>KVL NRFL</t>
  </si>
  <si>
    <t>KVL-TFL</t>
  </si>
  <si>
    <t>5-1 expansion</t>
  </si>
  <si>
    <t>11-2</t>
  </si>
  <si>
    <t>11-3</t>
  </si>
  <si>
    <t>11-1 expansion</t>
  </si>
  <si>
    <t>W</t>
  </si>
  <si>
    <t>P</t>
  </si>
  <si>
    <t>VNB-1</t>
  </si>
  <si>
    <t>L-1</t>
  </si>
  <si>
    <t>Selection logging</t>
  </si>
  <si>
    <t>38-2</t>
  </si>
  <si>
    <t>26-7</t>
  </si>
  <si>
    <t>Mar 15 2013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</si>
</sst>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8" xfId="0" applyBorder="1"/>
    <xf numFmtId="0" fontId="0" fillId="0" borderId="9" xfId="0" applyBorder="1" applyAlignment="1"/>
    <xf numFmtId="0" fontId="3" fillId="0" borderId="8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6" xfId="0" applyFont="1" applyBorder="1"/>
    <xf numFmtId="0" fontId="9" fillId="0" borderId="7" xfId="0" applyFont="1" applyBorder="1"/>
    <xf numFmtId="0" fontId="10" fillId="0" borderId="0" xfId="0" applyFont="1" applyBorder="1"/>
    <xf numFmtId="0" fontId="0" fillId="0" borderId="10" xfId="0" applyBorder="1" applyAlignment="1"/>
    <xf numFmtId="0" fontId="8" fillId="0" borderId="9" xfId="0" applyFont="1" applyBorder="1" applyAlignment="1"/>
    <xf numFmtId="2" fontId="0" fillId="0" borderId="9" xfId="0" applyNumberFormat="1" applyBorder="1" applyAlignment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0" xfId="0" applyFill="1" applyBorder="1"/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0" borderId="2" xfId="0" applyFont="1" applyBorder="1"/>
    <xf numFmtId="0" fontId="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16" fontId="13" fillId="0" borderId="2" xfId="0" applyNumberFormat="1" applyFont="1" applyFill="1" applyBorder="1" applyAlignment="1">
      <alignment horizontal="center"/>
    </xf>
    <xf numFmtId="16" fontId="13" fillId="0" borderId="2" xfId="0" quotePrefix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3"/>
  <sheetViews>
    <sheetView tabSelected="1" workbookViewId="0">
      <selection activeCell="B2" sqref="B2"/>
    </sheetView>
  </sheetViews>
  <sheetFormatPr defaultColWidth="19.140625" defaultRowHeight="15"/>
  <cols>
    <col min="1" max="6" width="19.140625" style="5"/>
    <col min="7" max="7" width="20.5703125" style="5" customWidth="1"/>
    <col min="8" max="8" width="19.140625" style="5"/>
    <col min="9" max="9" width="18.28515625" style="5" customWidth="1"/>
  </cols>
  <sheetData>
    <row r="1" spans="1:9" ht="18.75">
      <c r="A1" s="18" t="s">
        <v>7</v>
      </c>
      <c r="B1" s="16" t="s">
        <v>88</v>
      </c>
      <c r="C1" s="16"/>
      <c r="E1" s="6" t="s">
        <v>47</v>
      </c>
    </row>
    <row r="2" spans="1:9">
      <c r="A2" s="18" t="s">
        <v>8</v>
      </c>
      <c r="B2" s="17" t="s">
        <v>45</v>
      </c>
      <c r="C2" s="17"/>
      <c r="H2" s="38" t="s">
        <v>85</v>
      </c>
    </row>
    <row r="3" spans="1:9" ht="15.75" thickBot="1">
      <c r="A3" s="7"/>
      <c r="B3" s="7"/>
      <c r="C3" s="7"/>
      <c r="D3" s="7"/>
      <c r="E3" s="7"/>
      <c r="F3" s="7"/>
      <c r="G3" s="7"/>
      <c r="H3" s="7"/>
      <c r="I3" s="7"/>
    </row>
    <row r="4" spans="1:9" ht="88.5">
      <c r="A4" s="3" t="s">
        <v>0</v>
      </c>
      <c r="B4" s="3" t="s">
        <v>1</v>
      </c>
      <c r="C4" s="3" t="s">
        <v>2</v>
      </c>
      <c r="D4" s="3" t="s">
        <v>3</v>
      </c>
      <c r="E4" s="3" t="s">
        <v>6</v>
      </c>
      <c r="F4" s="8" t="s">
        <v>9</v>
      </c>
      <c r="G4" s="9" t="s">
        <v>5</v>
      </c>
      <c r="H4" s="9" t="s">
        <v>4</v>
      </c>
      <c r="I4" s="9" t="s">
        <v>10</v>
      </c>
    </row>
    <row r="5" spans="1:9" ht="15" customHeight="1">
      <c r="A5" s="1" t="s">
        <v>46</v>
      </c>
      <c r="B5" s="1" t="s">
        <v>15</v>
      </c>
      <c r="C5" s="1">
        <v>4.8</v>
      </c>
      <c r="D5" s="1">
        <f>C5*425</f>
        <v>2040</v>
      </c>
      <c r="E5" s="25" t="s">
        <v>72</v>
      </c>
      <c r="F5" s="25" t="s">
        <v>73</v>
      </c>
      <c r="G5" s="1" t="s">
        <v>68</v>
      </c>
      <c r="H5" s="1">
        <v>2015</v>
      </c>
      <c r="I5" s="10" t="s">
        <v>81</v>
      </c>
    </row>
    <row r="6" spans="1:9">
      <c r="A6" s="22" t="s">
        <v>76</v>
      </c>
      <c r="B6" s="22" t="s">
        <v>16</v>
      </c>
      <c r="C6" s="22">
        <v>10.9</v>
      </c>
      <c r="D6" s="22">
        <f t="shared" ref="D6:D36" si="0">C6*425</f>
        <v>4632.5</v>
      </c>
      <c r="E6" s="2" t="s">
        <v>59</v>
      </c>
      <c r="F6" s="2" t="s">
        <v>64</v>
      </c>
      <c r="G6" s="22" t="s">
        <v>68</v>
      </c>
      <c r="H6" s="22">
        <v>2014</v>
      </c>
      <c r="I6" s="23" t="s">
        <v>48</v>
      </c>
    </row>
    <row r="7" spans="1:9">
      <c r="A7" s="22" t="s">
        <v>76</v>
      </c>
      <c r="B7" s="22" t="s">
        <v>49</v>
      </c>
      <c r="C7" s="22">
        <v>1.3</v>
      </c>
      <c r="D7" s="22">
        <f t="shared" si="0"/>
        <v>552.5</v>
      </c>
      <c r="E7" s="2" t="s">
        <v>59</v>
      </c>
      <c r="F7" s="2" t="s">
        <v>64</v>
      </c>
      <c r="G7" s="22" t="s">
        <v>68</v>
      </c>
      <c r="H7" s="22">
        <v>2014</v>
      </c>
      <c r="I7" s="23" t="s">
        <v>48</v>
      </c>
    </row>
    <row r="8" spans="1:9">
      <c r="A8" s="22" t="s">
        <v>76</v>
      </c>
      <c r="B8" s="22" t="s">
        <v>17</v>
      </c>
      <c r="C8" s="22">
        <v>8.8000000000000007</v>
      </c>
      <c r="D8" s="22">
        <f t="shared" si="0"/>
        <v>3740.0000000000005</v>
      </c>
      <c r="E8" s="2" t="s">
        <v>59</v>
      </c>
      <c r="F8" s="2" t="s">
        <v>64</v>
      </c>
      <c r="G8" s="22" t="s">
        <v>68</v>
      </c>
      <c r="H8" s="22">
        <v>2014</v>
      </c>
      <c r="I8" s="23" t="s">
        <v>48</v>
      </c>
    </row>
    <row r="9" spans="1:9">
      <c r="A9" s="22" t="s">
        <v>76</v>
      </c>
      <c r="B9" s="22" t="s">
        <v>18</v>
      </c>
      <c r="C9" s="22">
        <v>3.1</v>
      </c>
      <c r="D9" s="22">
        <f t="shared" si="0"/>
        <v>1317.5</v>
      </c>
      <c r="E9" s="2" t="s">
        <v>59</v>
      </c>
      <c r="F9" s="2" t="s">
        <v>64</v>
      </c>
      <c r="G9" s="22" t="s">
        <v>68</v>
      </c>
      <c r="H9" s="22">
        <v>2014</v>
      </c>
      <c r="I9" s="23" t="s">
        <v>48</v>
      </c>
    </row>
    <row r="10" spans="1:9" ht="15" customHeight="1">
      <c r="A10" s="22" t="s">
        <v>46</v>
      </c>
      <c r="B10" s="22" t="s">
        <v>19</v>
      </c>
      <c r="C10" s="22">
        <v>20.2</v>
      </c>
      <c r="D10" s="22">
        <f t="shared" si="0"/>
        <v>8585</v>
      </c>
      <c r="E10" s="2" t="s">
        <v>58</v>
      </c>
      <c r="F10" s="2" t="s">
        <v>42</v>
      </c>
      <c r="G10" s="22" t="s">
        <v>68</v>
      </c>
      <c r="H10" s="22">
        <v>2015</v>
      </c>
      <c r="I10" s="23" t="s">
        <v>57</v>
      </c>
    </row>
    <row r="11" spans="1:9" ht="15" customHeight="1">
      <c r="A11" s="22" t="s">
        <v>46</v>
      </c>
      <c r="B11" s="22" t="s">
        <v>20</v>
      </c>
      <c r="C11" s="22">
        <v>11.9</v>
      </c>
      <c r="D11" s="22">
        <f t="shared" si="0"/>
        <v>5057.5</v>
      </c>
      <c r="E11" s="2" t="s">
        <v>58</v>
      </c>
      <c r="F11" s="2" t="s">
        <v>42</v>
      </c>
      <c r="G11" s="22" t="s">
        <v>68</v>
      </c>
      <c r="H11" s="22">
        <v>2015</v>
      </c>
      <c r="I11" s="23" t="s">
        <v>57</v>
      </c>
    </row>
    <row r="12" spans="1:9" ht="15" customHeight="1">
      <c r="A12" s="22" t="s">
        <v>46</v>
      </c>
      <c r="B12" s="22" t="s">
        <v>21</v>
      </c>
      <c r="C12" s="22">
        <v>14.6</v>
      </c>
      <c r="D12" s="22">
        <f t="shared" si="0"/>
        <v>6205</v>
      </c>
      <c r="E12" s="2" t="s">
        <v>69</v>
      </c>
      <c r="F12" s="2" t="s">
        <v>41</v>
      </c>
      <c r="G12" s="22" t="s">
        <v>68</v>
      </c>
      <c r="H12" s="22">
        <v>2015</v>
      </c>
      <c r="I12" s="23" t="s">
        <v>57</v>
      </c>
    </row>
    <row r="13" spans="1:9">
      <c r="A13" s="22" t="s">
        <v>76</v>
      </c>
      <c r="B13" s="22" t="s">
        <v>22</v>
      </c>
      <c r="C13" s="22">
        <v>27.3</v>
      </c>
      <c r="D13" s="22">
        <f t="shared" si="0"/>
        <v>11602.5</v>
      </c>
      <c r="E13" s="2" t="s">
        <v>44</v>
      </c>
      <c r="F13" s="2" t="s">
        <v>40</v>
      </c>
      <c r="G13" s="22" t="s">
        <v>68</v>
      </c>
      <c r="H13" s="22">
        <v>2016</v>
      </c>
      <c r="I13" s="23" t="s">
        <v>57</v>
      </c>
    </row>
    <row r="14" spans="1:9" ht="15" customHeight="1">
      <c r="A14" s="22" t="s">
        <v>76</v>
      </c>
      <c r="B14" s="22" t="s">
        <v>23</v>
      </c>
      <c r="C14" s="22">
        <v>4.3</v>
      </c>
      <c r="D14" s="22">
        <f t="shared" si="0"/>
        <v>1827.5</v>
      </c>
      <c r="E14" s="2" t="s">
        <v>37</v>
      </c>
      <c r="F14" s="2" t="s">
        <v>38</v>
      </c>
      <c r="G14" s="22" t="s">
        <v>68</v>
      </c>
      <c r="H14" s="22">
        <v>2016</v>
      </c>
      <c r="I14" s="23" t="s">
        <v>57</v>
      </c>
    </row>
    <row r="15" spans="1:9" ht="15" customHeight="1">
      <c r="A15" s="22" t="s">
        <v>76</v>
      </c>
      <c r="B15" s="22" t="s">
        <v>24</v>
      </c>
      <c r="C15" s="22">
        <v>6.5</v>
      </c>
      <c r="D15" s="22">
        <f t="shared" si="0"/>
        <v>2762.5</v>
      </c>
      <c r="E15" s="2" t="s">
        <v>37</v>
      </c>
      <c r="F15" s="2" t="s">
        <v>38</v>
      </c>
      <c r="G15" s="22" t="s">
        <v>68</v>
      </c>
      <c r="H15" s="22">
        <v>2016</v>
      </c>
      <c r="I15" s="23" t="s">
        <v>57</v>
      </c>
    </row>
    <row r="16" spans="1:9" ht="15" customHeight="1">
      <c r="A16" s="22" t="s">
        <v>75</v>
      </c>
      <c r="B16" s="22" t="s">
        <v>25</v>
      </c>
      <c r="C16" s="22">
        <v>20.6</v>
      </c>
      <c r="D16" s="22">
        <f t="shared" si="0"/>
        <v>8755</v>
      </c>
      <c r="E16" s="2" t="s">
        <v>37</v>
      </c>
      <c r="F16" s="2" t="s">
        <v>38</v>
      </c>
      <c r="G16" s="22" t="s">
        <v>68</v>
      </c>
      <c r="H16" s="22">
        <v>2013</v>
      </c>
      <c r="I16" s="23" t="s">
        <v>57</v>
      </c>
    </row>
    <row r="17" spans="1:9" ht="15" customHeight="1">
      <c r="A17" s="22" t="s">
        <v>46</v>
      </c>
      <c r="B17" s="22" t="s">
        <v>26</v>
      </c>
      <c r="C17" s="22">
        <v>13.1</v>
      </c>
      <c r="D17" s="22">
        <f t="shared" si="0"/>
        <v>5567.5</v>
      </c>
      <c r="E17" s="2" t="s">
        <v>74</v>
      </c>
      <c r="F17" s="2" t="s">
        <v>39</v>
      </c>
      <c r="G17" s="22" t="s">
        <v>68</v>
      </c>
      <c r="H17" s="22">
        <v>2017</v>
      </c>
      <c r="I17" s="23" t="s">
        <v>57</v>
      </c>
    </row>
    <row r="18" spans="1:9">
      <c r="A18" s="22" t="s">
        <v>76</v>
      </c>
      <c r="B18" s="22" t="s">
        <v>87</v>
      </c>
      <c r="C18" s="22">
        <v>14.6</v>
      </c>
      <c r="D18" s="22">
        <f t="shared" si="0"/>
        <v>6205</v>
      </c>
      <c r="E18" s="2" t="s">
        <v>59</v>
      </c>
      <c r="F18" s="2" t="s">
        <v>64</v>
      </c>
      <c r="G18" s="22" t="s">
        <v>68</v>
      </c>
      <c r="H18" s="22">
        <v>2014</v>
      </c>
      <c r="I18" s="23" t="s">
        <v>48</v>
      </c>
    </row>
    <row r="19" spans="1:9" ht="15" customHeight="1">
      <c r="A19" s="22" t="s">
        <v>75</v>
      </c>
      <c r="B19" s="22" t="s">
        <v>50</v>
      </c>
      <c r="C19" s="22">
        <v>8.5</v>
      </c>
      <c r="D19" s="22">
        <f t="shared" si="0"/>
        <v>3612.5</v>
      </c>
      <c r="E19" s="2" t="s">
        <v>58</v>
      </c>
      <c r="F19" s="2" t="s">
        <v>71</v>
      </c>
      <c r="G19" s="22" t="s">
        <v>68</v>
      </c>
      <c r="H19" s="22">
        <v>2013</v>
      </c>
      <c r="I19" s="23" t="s">
        <v>43</v>
      </c>
    </row>
    <row r="20" spans="1:9" ht="15" customHeight="1">
      <c r="A20" s="22" t="s">
        <v>75</v>
      </c>
      <c r="B20" s="22" t="s">
        <v>51</v>
      </c>
      <c r="C20" s="22">
        <v>5.8</v>
      </c>
      <c r="D20" s="22">
        <f t="shared" si="0"/>
        <v>2465</v>
      </c>
      <c r="E20" s="2" t="s">
        <v>58</v>
      </c>
      <c r="F20" s="2" t="s">
        <v>71</v>
      </c>
      <c r="G20" s="22" t="s">
        <v>68</v>
      </c>
      <c r="H20" s="22">
        <v>2013</v>
      </c>
      <c r="I20" s="23" t="s">
        <v>43</v>
      </c>
    </row>
    <row r="21" spans="1:9" ht="15" customHeight="1">
      <c r="A21" s="22" t="s">
        <v>75</v>
      </c>
      <c r="B21" s="22" t="s">
        <v>52</v>
      </c>
      <c r="C21" s="22">
        <v>0.9</v>
      </c>
      <c r="D21" s="22">
        <f t="shared" si="0"/>
        <v>382.5</v>
      </c>
      <c r="E21" s="2" t="s">
        <v>58</v>
      </c>
      <c r="F21" s="2" t="s">
        <v>71</v>
      </c>
      <c r="G21" s="22" t="s">
        <v>68</v>
      </c>
      <c r="H21" s="22">
        <v>2013</v>
      </c>
      <c r="I21" s="23" t="s">
        <v>43</v>
      </c>
    </row>
    <row r="22" spans="1:9">
      <c r="A22" s="22" t="s">
        <v>75</v>
      </c>
      <c r="B22" s="22" t="s">
        <v>53</v>
      </c>
      <c r="C22" s="22">
        <f>2.7+8.6</f>
        <v>11.3</v>
      </c>
      <c r="D22" s="24">
        <f>C22*175</f>
        <v>1977.5000000000002</v>
      </c>
      <c r="E22" s="2" t="s">
        <v>44</v>
      </c>
      <c r="F22" s="2" t="s">
        <v>40</v>
      </c>
      <c r="G22" s="22" t="s">
        <v>68</v>
      </c>
      <c r="H22" s="22">
        <v>2013</v>
      </c>
      <c r="I22" s="23" t="s">
        <v>43</v>
      </c>
    </row>
    <row r="23" spans="1:9">
      <c r="A23" s="22" t="s">
        <v>76</v>
      </c>
      <c r="B23" s="22" t="s">
        <v>86</v>
      </c>
      <c r="C23" s="22">
        <v>80.400000000000006</v>
      </c>
      <c r="D23" s="24">
        <f>C23*175</f>
        <v>14070.000000000002</v>
      </c>
      <c r="E23" s="2" t="s">
        <v>44</v>
      </c>
      <c r="F23" s="2" t="s">
        <v>70</v>
      </c>
      <c r="G23" s="22" t="s">
        <v>68</v>
      </c>
      <c r="H23" s="22">
        <v>2014</v>
      </c>
      <c r="I23" s="23" t="s">
        <v>48</v>
      </c>
    </row>
    <row r="24" spans="1:9">
      <c r="A24" s="22" t="s">
        <v>76</v>
      </c>
      <c r="B24" s="22" t="s">
        <v>27</v>
      </c>
      <c r="C24" s="22">
        <v>62.7</v>
      </c>
      <c r="D24" s="24">
        <f>C24*175</f>
        <v>10972.5</v>
      </c>
      <c r="E24" s="2" t="s">
        <v>44</v>
      </c>
      <c r="F24" s="2" t="s">
        <v>70</v>
      </c>
      <c r="G24" s="22" t="s">
        <v>68</v>
      </c>
      <c r="H24" s="22">
        <v>2014</v>
      </c>
      <c r="I24" s="23" t="s">
        <v>48</v>
      </c>
    </row>
    <row r="25" spans="1:9">
      <c r="A25" s="22" t="s">
        <v>76</v>
      </c>
      <c r="B25" s="22" t="s">
        <v>28</v>
      </c>
      <c r="C25" s="22">
        <v>21.9</v>
      </c>
      <c r="D25" s="24">
        <f>C25*175</f>
        <v>3832.4999999999995</v>
      </c>
      <c r="E25" s="2" t="s">
        <v>44</v>
      </c>
      <c r="F25" s="2" t="s">
        <v>40</v>
      </c>
      <c r="G25" s="22" t="s">
        <v>68</v>
      </c>
      <c r="H25" s="22">
        <v>2015</v>
      </c>
      <c r="I25" s="23" t="s">
        <v>57</v>
      </c>
    </row>
    <row r="26" spans="1:9">
      <c r="A26" s="22" t="s">
        <v>46</v>
      </c>
      <c r="B26" s="26" t="s">
        <v>29</v>
      </c>
      <c r="C26" s="22">
        <v>5.3</v>
      </c>
      <c r="D26" s="24">
        <f>C26*175</f>
        <v>927.5</v>
      </c>
      <c r="E26" s="2" t="s">
        <v>44</v>
      </c>
      <c r="F26" s="2" t="s">
        <v>40</v>
      </c>
      <c r="G26" s="22" t="s">
        <v>68</v>
      </c>
      <c r="H26" s="22">
        <v>2017</v>
      </c>
      <c r="I26" s="23" t="s">
        <v>57</v>
      </c>
    </row>
    <row r="27" spans="1:9">
      <c r="A27" s="22" t="s">
        <v>46</v>
      </c>
      <c r="B27" s="22" t="s">
        <v>30</v>
      </c>
      <c r="C27" s="22">
        <v>107.2</v>
      </c>
      <c r="D27" s="24">
        <f>C27*175</f>
        <v>18760</v>
      </c>
      <c r="E27" s="2" t="s">
        <v>44</v>
      </c>
      <c r="F27" s="2" t="s">
        <v>40</v>
      </c>
      <c r="G27" s="22" t="s">
        <v>68</v>
      </c>
      <c r="H27" s="22">
        <v>2017</v>
      </c>
      <c r="I27" s="23" t="s">
        <v>57</v>
      </c>
    </row>
    <row r="28" spans="1:9">
      <c r="A28" s="22" t="s">
        <v>46</v>
      </c>
      <c r="B28" s="22" t="s">
        <v>31</v>
      </c>
      <c r="C28" s="22">
        <v>20.9</v>
      </c>
      <c r="D28" s="24">
        <f>C28*175</f>
        <v>3657.4999999999995</v>
      </c>
      <c r="E28" s="2" t="s">
        <v>44</v>
      </c>
      <c r="F28" s="2" t="s">
        <v>40</v>
      </c>
      <c r="G28" s="22" t="s">
        <v>68</v>
      </c>
      <c r="H28" s="22">
        <v>2015</v>
      </c>
      <c r="I28" s="23" t="s">
        <v>57</v>
      </c>
    </row>
    <row r="29" spans="1:9" ht="15" customHeight="1">
      <c r="A29" s="22" t="s">
        <v>75</v>
      </c>
      <c r="B29" s="22" t="s">
        <v>32</v>
      </c>
      <c r="C29" s="22">
        <v>19.100000000000001</v>
      </c>
      <c r="D29" s="22">
        <f t="shared" si="0"/>
        <v>8117.5000000000009</v>
      </c>
      <c r="E29" s="2" t="s">
        <v>37</v>
      </c>
      <c r="F29" s="2" t="s">
        <v>40</v>
      </c>
      <c r="G29" s="22" t="s">
        <v>68</v>
      </c>
      <c r="H29" s="22">
        <v>2013</v>
      </c>
      <c r="I29" s="23" t="s">
        <v>57</v>
      </c>
    </row>
    <row r="30" spans="1:9">
      <c r="A30" s="22" t="s">
        <v>76</v>
      </c>
      <c r="B30" s="26" t="s">
        <v>33</v>
      </c>
      <c r="C30" s="22">
        <v>3.7</v>
      </c>
      <c r="D30" s="22">
        <f t="shared" si="0"/>
        <v>1572.5</v>
      </c>
      <c r="E30" s="2" t="s">
        <v>63</v>
      </c>
      <c r="F30" s="2" t="s">
        <v>67</v>
      </c>
      <c r="G30" s="22" t="s">
        <v>68</v>
      </c>
      <c r="H30" s="22">
        <v>2014</v>
      </c>
      <c r="I30" s="23" t="s">
        <v>48</v>
      </c>
    </row>
    <row r="31" spans="1:9" ht="15" customHeight="1">
      <c r="A31" s="22" t="s">
        <v>46</v>
      </c>
      <c r="B31" s="22" t="s">
        <v>34</v>
      </c>
      <c r="C31" s="22">
        <f>5.7+5.7</f>
        <v>11.4</v>
      </c>
      <c r="D31" s="22">
        <f t="shared" si="0"/>
        <v>4845</v>
      </c>
      <c r="E31" s="2" t="s">
        <v>60</v>
      </c>
      <c r="F31" s="2" t="s">
        <v>66</v>
      </c>
      <c r="G31" s="22" t="s">
        <v>68</v>
      </c>
      <c r="H31" s="22">
        <v>2014</v>
      </c>
      <c r="I31" s="23" t="s">
        <v>48</v>
      </c>
    </row>
    <row r="32" spans="1:9">
      <c r="A32" s="22" t="s">
        <v>76</v>
      </c>
      <c r="B32" s="22" t="s">
        <v>35</v>
      </c>
      <c r="C32" s="22">
        <f>0.7+1.7</f>
        <v>2.4</v>
      </c>
      <c r="D32" s="22">
        <f t="shared" si="0"/>
        <v>1020</v>
      </c>
      <c r="E32" s="2" t="s">
        <v>61</v>
      </c>
      <c r="F32" s="2" t="s">
        <v>65</v>
      </c>
      <c r="G32" s="22" t="s">
        <v>68</v>
      </c>
      <c r="H32" s="22">
        <v>2014</v>
      </c>
      <c r="I32" s="23" t="s">
        <v>48</v>
      </c>
    </row>
    <row r="33" spans="1:9">
      <c r="A33" s="22" t="s">
        <v>76</v>
      </c>
      <c r="B33" s="22" t="s">
        <v>54</v>
      </c>
      <c r="C33" s="22">
        <f>0.2+5.8</f>
        <v>6</v>
      </c>
      <c r="D33" s="22">
        <f t="shared" si="0"/>
        <v>2550</v>
      </c>
      <c r="E33" s="2" t="s">
        <v>62</v>
      </c>
      <c r="F33" s="2" t="s">
        <v>64</v>
      </c>
      <c r="G33" s="22" t="s">
        <v>68</v>
      </c>
      <c r="H33" s="22">
        <v>2014</v>
      </c>
      <c r="I33" s="23" t="s">
        <v>48</v>
      </c>
    </row>
    <row r="34" spans="1:9" ht="15" customHeight="1">
      <c r="A34" s="22" t="s">
        <v>75</v>
      </c>
      <c r="B34" s="22" t="s">
        <v>55</v>
      </c>
      <c r="C34" s="22">
        <v>0.1</v>
      </c>
      <c r="D34" s="22">
        <f t="shared" si="0"/>
        <v>42.5</v>
      </c>
      <c r="E34" s="2" t="s">
        <v>58</v>
      </c>
      <c r="F34" s="2" t="s">
        <v>71</v>
      </c>
      <c r="G34" s="22" t="s">
        <v>68</v>
      </c>
      <c r="H34" s="22">
        <v>2013</v>
      </c>
      <c r="I34" s="23" t="s">
        <v>43</v>
      </c>
    </row>
    <row r="35" spans="1:9">
      <c r="A35" s="22" t="s">
        <v>75</v>
      </c>
      <c r="B35" s="22" t="s">
        <v>53</v>
      </c>
      <c r="C35" s="22">
        <v>11.7</v>
      </c>
      <c r="D35" s="24">
        <f>C35*175</f>
        <v>2047.4999999999998</v>
      </c>
      <c r="E35" s="2" t="s">
        <v>44</v>
      </c>
      <c r="F35" s="2" t="s">
        <v>40</v>
      </c>
      <c r="G35" s="22" t="s">
        <v>68</v>
      </c>
      <c r="H35" s="22">
        <v>2013</v>
      </c>
      <c r="I35" s="23" t="s">
        <v>43</v>
      </c>
    </row>
    <row r="36" spans="1:9" ht="15" customHeight="1">
      <c r="A36" s="22" t="s">
        <v>75</v>
      </c>
      <c r="B36" s="22" t="s">
        <v>56</v>
      </c>
      <c r="C36" s="22">
        <f>4.5+4+3.5+2.2+4.4</f>
        <v>18.600000000000001</v>
      </c>
      <c r="D36" s="22">
        <f t="shared" si="0"/>
        <v>7905.0000000000009</v>
      </c>
      <c r="E36" s="2" t="s">
        <v>37</v>
      </c>
      <c r="F36" s="2" t="s">
        <v>38</v>
      </c>
      <c r="G36" s="22" t="s">
        <v>68</v>
      </c>
      <c r="H36" s="22">
        <v>2013</v>
      </c>
      <c r="I36" s="23" t="s">
        <v>48</v>
      </c>
    </row>
    <row r="37" spans="1:9" ht="15" customHeight="1">
      <c r="A37" s="22" t="s">
        <v>75</v>
      </c>
      <c r="B37" s="26" t="s">
        <v>36</v>
      </c>
      <c r="C37" s="22">
        <v>34.200000000000003</v>
      </c>
      <c r="D37" s="22">
        <f t="shared" ref="D37:D38" si="1">C37*425</f>
        <v>14535.000000000002</v>
      </c>
      <c r="E37" s="2" t="s">
        <v>37</v>
      </c>
      <c r="F37" s="2" t="s">
        <v>38</v>
      </c>
      <c r="G37" s="22" t="s">
        <v>68</v>
      </c>
      <c r="H37" s="22">
        <v>2013</v>
      </c>
      <c r="I37" s="23" t="s">
        <v>57</v>
      </c>
    </row>
    <row r="38" spans="1:9" ht="15" customHeight="1">
      <c r="A38" s="31" t="s">
        <v>46</v>
      </c>
      <c r="B38" s="35" t="s">
        <v>77</v>
      </c>
      <c r="C38" s="35">
        <v>10.6</v>
      </c>
      <c r="D38" s="31">
        <f t="shared" si="1"/>
        <v>4505</v>
      </c>
      <c r="E38" s="33" t="s">
        <v>60</v>
      </c>
      <c r="F38" s="33" t="s">
        <v>66</v>
      </c>
      <c r="G38" s="31" t="s">
        <v>68</v>
      </c>
      <c r="H38" s="31">
        <v>2014</v>
      </c>
      <c r="I38" s="34" t="s">
        <v>57</v>
      </c>
    </row>
    <row r="39" spans="1:9" ht="15" customHeight="1">
      <c r="A39" s="31" t="s">
        <v>46</v>
      </c>
      <c r="B39" s="36" t="s">
        <v>80</v>
      </c>
      <c r="C39" s="35">
        <v>57.6</v>
      </c>
      <c r="D39" s="32">
        <f>C39*175</f>
        <v>10080</v>
      </c>
      <c r="E39" s="33" t="s">
        <v>72</v>
      </c>
      <c r="F39" s="33" t="s">
        <v>73</v>
      </c>
      <c r="G39" s="31" t="s">
        <v>68</v>
      </c>
      <c r="H39" s="31">
        <v>2015</v>
      </c>
      <c r="I39" s="34" t="s">
        <v>57</v>
      </c>
    </row>
    <row r="40" spans="1:9" ht="15" customHeight="1">
      <c r="A40" s="31" t="s">
        <v>46</v>
      </c>
      <c r="B40" s="37" t="s">
        <v>78</v>
      </c>
      <c r="C40" s="35">
        <v>12</v>
      </c>
      <c r="D40" s="32">
        <f>C40*175</f>
        <v>2100</v>
      </c>
      <c r="E40" s="33" t="s">
        <v>72</v>
      </c>
      <c r="F40" s="33" t="s">
        <v>73</v>
      </c>
      <c r="G40" s="31" t="s">
        <v>68</v>
      </c>
      <c r="H40" s="31">
        <v>2015</v>
      </c>
      <c r="I40" s="34" t="s">
        <v>57</v>
      </c>
    </row>
    <row r="41" spans="1:9" ht="15" customHeight="1">
      <c r="A41" s="31" t="s">
        <v>46</v>
      </c>
      <c r="B41" s="37" t="s">
        <v>79</v>
      </c>
      <c r="C41" s="35">
        <v>15</v>
      </c>
      <c r="D41" s="32">
        <f>C41*175</f>
        <v>2625</v>
      </c>
      <c r="E41" s="33" t="s">
        <v>72</v>
      </c>
      <c r="F41" s="33" t="s">
        <v>73</v>
      </c>
      <c r="G41" s="31" t="s">
        <v>68</v>
      </c>
      <c r="H41" s="31">
        <v>2015</v>
      </c>
      <c r="I41" s="34" t="s">
        <v>57</v>
      </c>
    </row>
    <row r="42" spans="1:9">
      <c r="A42" s="31" t="s">
        <v>76</v>
      </c>
      <c r="B42" s="35" t="s">
        <v>83</v>
      </c>
      <c r="C42" s="35">
        <v>9.6</v>
      </c>
      <c r="D42" s="31">
        <f t="shared" ref="D42" si="2">C42*425</f>
        <v>4080</v>
      </c>
      <c r="E42" s="33" t="s">
        <v>59</v>
      </c>
      <c r="F42" s="33" t="s">
        <v>64</v>
      </c>
      <c r="G42" s="31" t="s">
        <v>68</v>
      </c>
      <c r="H42" s="31">
        <v>2016</v>
      </c>
      <c r="I42" s="34" t="s">
        <v>82</v>
      </c>
    </row>
    <row r="43" spans="1:9">
      <c r="A43" s="31" t="s">
        <v>76</v>
      </c>
      <c r="B43" s="35" t="s">
        <v>84</v>
      </c>
      <c r="C43" s="35">
        <v>59.7</v>
      </c>
      <c r="D43" s="32">
        <f>C43*175</f>
        <v>10447.5</v>
      </c>
      <c r="E43" s="33" t="s">
        <v>44</v>
      </c>
      <c r="F43" s="33" t="s">
        <v>70</v>
      </c>
      <c r="G43" s="31" t="s">
        <v>68</v>
      </c>
      <c r="H43" s="31">
        <v>2016</v>
      </c>
      <c r="I43" s="34" t="s">
        <v>82</v>
      </c>
    </row>
    <row r="44" spans="1:9">
      <c r="A44" s="28"/>
      <c r="B44" s="28"/>
      <c r="C44" s="28"/>
      <c r="D44" s="28"/>
      <c r="E44" s="29"/>
      <c r="F44" s="29"/>
      <c r="G44" s="28"/>
      <c r="H44" s="28"/>
      <c r="I44" s="30"/>
    </row>
    <row r="45" spans="1:9">
      <c r="A45" s="28"/>
      <c r="B45" s="28"/>
      <c r="C45" s="28"/>
      <c r="D45" s="28"/>
      <c r="E45" s="29"/>
      <c r="F45" s="29"/>
      <c r="G45" s="28"/>
      <c r="H45" s="28"/>
      <c r="I45" s="30"/>
    </row>
    <row r="46" spans="1:9">
      <c r="A46" s="28"/>
      <c r="B46" s="28"/>
      <c r="C46" s="28"/>
      <c r="D46" s="28"/>
      <c r="E46" s="29"/>
      <c r="F46" s="29"/>
      <c r="G46" s="28"/>
      <c r="H46" s="28"/>
      <c r="I46" s="30"/>
    </row>
    <row r="47" spans="1:9" hidden="1">
      <c r="A47" s="22"/>
      <c r="B47" s="2"/>
      <c r="C47" s="2"/>
      <c r="D47" s="2"/>
      <c r="E47" s="2"/>
      <c r="F47" s="2"/>
      <c r="G47" s="2"/>
      <c r="H47" s="2"/>
      <c r="I47" s="2"/>
    </row>
    <row r="48" spans="1:9" hidden="1">
      <c r="A48" s="2"/>
      <c r="B48" s="2"/>
      <c r="C48" s="2"/>
      <c r="D48" s="2"/>
      <c r="E48" s="2"/>
      <c r="F48" s="2"/>
      <c r="G48" s="2"/>
      <c r="H48" s="2"/>
      <c r="I48" s="2"/>
    </row>
    <row r="49" spans="1:9" hidden="1">
      <c r="A49" s="2"/>
      <c r="B49" s="2"/>
      <c r="C49" s="2"/>
      <c r="D49" s="2"/>
      <c r="E49" s="2"/>
      <c r="F49" s="2"/>
      <c r="G49" s="2"/>
      <c r="H49" s="2"/>
      <c r="I49" s="2"/>
    </row>
    <row r="50" spans="1:9" hidden="1">
      <c r="A50" s="2"/>
      <c r="B50" s="2"/>
      <c r="C50" s="2"/>
      <c r="D50" s="2"/>
      <c r="E50" s="2"/>
      <c r="F50" s="2"/>
      <c r="G50" s="2"/>
      <c r="H50" s="2"/>
      <c r="I50" s="2"/>
    </row>
    <row r="51" spans="1:9" hidden="1">
      <c r="A51" s="2"/>
      <c r="B51" s="2"/>
      <c r="C51" s="2"/>
      <c r="D51" s="2"/>
      <c r="E51" s="2"/>
      <c r="F51" s="2"/>
      <c r="G51" s="2"/>
      <c r="H51" s="2"/>
      <c r="I51" s="2"/>
    </row>
    <row r="52" spans="1:9" hidden="1">
      <c r="A52" s="2"/>
      <c r="B52" s="2"/>
      <c r="C52" s="2"/>
      <c r="D52" s="2"/>
      <c r="E52" s="2"/>
      <c r="F52" s="2"/>
      <c r="G52" s="2"/>
      <c r="H52" s="2"/>
      <c r="I52" s="2"/>
    </row>
    <row r="53" spans="1:9" hidden="1">
      <c r="A53" s="2"/>
      <c r="B53" s="2"/>
      <c r="C53" s="2"/>
      <c r="D53" s="2"/>
      <c r="E53" s="2"/>
      <c r="F53" s="2"/>
      <c r="G53" s="2"/>
      <c r="H53" s="2"/>
      <c r="I53" s="2"/>
    </row>
    <row r="54" spans="1:9" hidden="1">
      <c r="A54" s="2"/>
      <c r="B54" s="2"/>
      <c r="C54" s="2"/>
      <c r="D54" s="2"/>
      <c r="E54" s="2"/>
      <c r="F54" s="2"/>
      <c r="G54" s="2"/>
      <c r="H54" s="2"/>
      <c r="I54" s="2"/>
    </row>
    <row r="55" spans="1:9" hidden="1">
      <c r="A55" s="2"/>
      <c r="B55" s="2"/>
      <c r="C55" s="2"/>
      <c r="D55" s="2"/>
      <c r="E55" s="2"/>
      <c r="F55" s="2"/>
      <c r="G55" s="2"/>
      <c r="H55" s="2"/>
      <c r="I55" s="2"/>
    </row>
    <row r="56" spans="1:9" hidden="1">
      <c r="A56" s="2"/>
      <c r="B56" s="2"/>
      <c r="C56" s="2"/>
      <c r="D56" s="2"/>
      <c r="E56" s="2"/>
      <c r="F56" s="2"/>
      <c r="G56" s="2"/>
      <c r="H56" s="2"/>
      <c r="I56" s="2"/>
    </row>
    <row r="57" spans="1:9" hidden="1">
      <c r="A57" s="2"/>
      <c r="B57" s="2"/>
      <c r="C57" s="2"/>
      <c r="D57" s="2"/>
      <c r="E57" s="2"/>
      <c r="F57" s="2"/>
      <c r="G57" s="2"/>
      <c r="H57" s="2"/>
      <c r="I57" s="2"/>
    </row>
    <row r="58" spans="1:9" hidden="1">
      <c r="A58" s="2"/>
      <c r="B58" s="2"/>
      <c r="C58" s="2"/>
      <c r="D58" s="2"/>
      <c r="E58" s="2"/>
      <c r="F58" s="2"/>
      <c r="G58" s="2"/>
      <c r="H58" s="2"/>
      <c r="I58" s="2"/>
    </row>
    <row r="59" spans="1:9" hidden="1">
      <c r="A59" s="2"/>
      <c r="B59" s="2"/>
      <c r="C59" s="2"/>
      <c r="D59" s="2"/>
      <c r="E59" s="2"/>
      <c r="F59" s="2"/>
      <c r="G59" s="2"/>
      <c r="H59" s="2"/>
      <c r="I59" s="2"/>
    </row>
    <row r="60" spans="1:9" hidden="1">
      <c r="A60" s="2"/>
      <c r="B60" s="2"/>
      <c r="C60" s="2"/>
      <c r="D60" s="2"/>
      <c r="E60" s="2"/>
      <c r="F60" s="2"/>
      <c r="G60" s="2"/>
      <c r="H60" s="2"/>
      <c r="I60" s="2"/>
    </row>
    <row r="61" spans="1:9" hidden="1">
      <c r="A61" s="2"/>
      <c r="B61" s="2"/>
      <c r="C61" s="2"/>
      <c r="D61" s="2"/>
      <c r="E61" s="2"/>
      <c r="F61" s="2"/>
      <c r="G61" s="2"/>
      <c r="H61" s="2"/>
      <c r="I61" s="2"/>
    </row>
    <row r="62" spans="1:9" hidden="1">
      <c r="A62" s="2"/>
      <c r="B62" s="2"/>
      <c r="C62" s="2"/>
      <c r="D62" s="2"/>
      <c r="E62" s="2"/>
      <c r="F62" s="2"/>
      <c r="G62" s="2"/>
      <c r="H62" s="2"/>
      <c r="I62" s="2"/>
    </row>
    <row r="63" spans="1:9" ht="15.75" thickBot="1">
      <c r="A63" s="4"/>
      <c r="B63" s="4"/>
      <c r="C63" s="4"/>
      <c r="D63" s="4"/>
      <c r="E63" s="4"/>
      <c r="F63" s="4"/>
      <c r="G63" s="4"/>
      <c r="H63" s="4"/>
      <c r="I63" s="4"/>
    </row>
    <row r="64" spans="1:9">
      <c r="A64" s="11"/>
      <c r="B64" s="11"/>
      <c r="C64" s="13" t="s">
        <v>13</v>
      </c>
      <c r="D64" s="19">
        <f>SUM(D5:D63)</f>
        <v>205980</v>
      </c>
      <c r="E64" s="11"/>
      <c r="F64" s="11">
        <f>SUMIF(A5:A63,"Kalum Ventures",D5:D63)</f>
        <v>74955</v>
      </c>
      <c r="G64" s="11" t="s">
        <v>46</v>
      </c>
      <c r="H64" s="11"/>
      <c r="I64" s="11"/>
    </row>
    <row r="65" spans="3:8">
      <c r="C65" s="15" t="s">
        <v>14</v>
      </c>
      <c r="D65" s="20">
        <v>14454</v>
      </c>
      <c r="F65" s="5">
        <f>SUMIF(A5:A63,"KVL NRFL",D5:D63)</f>
        <v>49840</v>
      </c>
      <c r="G65" s="5" t="s">
        <v>75</v>
      </c>
    </row>
    <row r="66" spans="3:8">
      <c r="C66" s="14" t="s">
        <v>12</v>
      </c>
      <c r="D66" s="12">
        <f>D65*5</f>
        <v>72270</v>
      </c>
      <c r="F66" s="5">
        <f>SUMIF(A5:A63,"KVL-TFL",D5:D63)</f>
        <v>81185</v>
      </c>
      <c r="G66" s="5" t="s">
        <v>76</v>
      </c>
    </row>
    <row r="67" spans="3:8">
      <c r="C67" s="14" t="s">
        <v>11</v>
      </c>
      <c r="D67" s="21">
        <f>F64/D65</f>
        <v>5.185761726857617</v>
      </c>
    </row>
    <row r="68" spans="3:8">
      <c r="G68" s="5">
        <v>2013</v>
      </c>
      <c r="H68" s="27">
        <f>SUMIF(H$5:H$63,G68,D$5:D$63)</f>
        <v>49840</v>
      </c>
    </row>
    <row r="69" spans="3:8">
      <c r="G69" s="5">
        <v>2014</v>
      </c>
      <c r="H69" s="27">
        <f>SUMIF(H$5:H$63,G69,D$5:D$63)</f>
        <v>55982.5</v>
      </c>
    </row>
    <row r="70" spans="3:8">
      <c r="G70" s="5">
        <v>2015</v>
      </c>
      <c r="H70" s="27">
        <f>SUMIF(H$5:H$63,G70,D$5:D$63)</f>
        <v>44182.5</v>
      </c>
    </row>
    <row r="71" spans="3:8">
      <c r="G71" s="5">
        <v>2016</v>
      </c>
      <c r="H71" s="27">
        <f>SUMIF(H$5:H$63,G71,D$5:D$63)</f>
        <v>30720</v>
      </c>
    </row>
    <row r="72" spans="3:8">
      <c r="G72" s="27">
        <v>2017</v>
      </c>
      <c r="H72" s="27">
        <f>SUMIF(H$5:H$63,G72,D$5:D$63)</f>
        <v>25255</v>
      </c>
    </row>
    <row r="73" spans="3:8">
      <c r="G73" s="27">
        <v>2018</v>
      </c>
      <c r="H73" s="27">
        <f>SUMIF(H$5:H$63,G73,D$5:D$63)</f>
        <v>0</v>
      </c>
    </row>
  </sheetData>
  <autoFilter ref="A4:I46"/>
  <pageMargins left="0.70866141732283505" right="0.70866141732283505" top="0.45" bottom="0.42" header="0.31496062992126" footer="0.31496062992126"/>
  <pageSetup scale="3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2013-03-12T08:07:25Z</cp:lastPrinted>
  <dcterms:created xsi:type="dcterms:W3CDTF">2013-01-23T17:37:04Z</dcterms:created>
  <dcterms:modified xsi:type="dcterms:W3CDTF">2013-03-15T22:40:56Z</dcterms:modified>
</cp:coreProperties>
</file>